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B" sheetId="1" r:id="rId1"/>
    <sheet name="表1" sheetId="2" r:id="rId2"/>
    <sheet name="表2" sheetId="3" r:id="rId3"/>
    <sheet name="表3" sheetId="4" r:id="rId4"/>
  </sheets>
  <definedNames/>
  <calcPr fullCalcOnLoad="1"/>
</workbook>
</file>

<file path=xl/sharedStrings.xml><?xml version="1.0" encoding="utf-8"?>
<sst xmlns="http://schemas.openxmlformats.org/spreadsheetml/2006/main" count="50" uniqueCount="14">
  <si>
    <t>対象者</t>
  </si>
  <si>
    <t>得点</t>
  </si>
  <si>
    <t>うつの得点と臨床診断（架空のもの）</t>
  </si>
  <si>
    <t>臨床診断</t>
  </si>
  <si>
    <t>うつ</t>
  </si>
  <si>
    <t>健康</t>
  </si>
  <si>
    <t>基準値</t>
  </si>
  <si>
    <t>感度</t>
  </si>
  <si>
    <t>特異度</t>
  </si>
  <si>
    <r>
      <t>基準値</t>
    </r>
    <r>
      <rPr>
        <sz val="24"/>
        <rFont val="Arial"/>
        <family val="2"/>
      </rPr>
      <t>18</t>
    </r>
    <r>
      <rPr>
        <sz val="24"/>
        <rFont val="ＭＳ Ｐゴシック"/>
        <family val="3"/>
      </rPr>
      <t>のとき</t>
    </r>
  </si>
  <si>
    <t>陽性</t>
  </si>
  <si>
    <t>陰性</t>
  </si>
  <si>
    <t>偽陽性率</t>
  </si>
  <si>
    <t>うつ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</si>
</sst>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</numFmts>
  <fonts count="5">
    <font>
      <sz val="10"/>
      <name val="Arial"/>
      <family val="2"/>
    </font>
    <font>
      <sz val="24"/>
      <name val="Arial"/>
      <family val="2"/>
    </font>
    <font>
      <sz val="24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ROC曲線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B!$G$2</c:f>
              <c:strCache>
                <c:ptCount val="1"/>
                <c:pt idx="0">
                  <c:v>感度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B!$F$3:$F$22</c:f>
              <c:numCache/>
            </c:numRef>
          </c:xVal>
          <c:yVal>
            <c:numRef>
              <c:f>B!$G$3:$G$22</c:f>
              <c:numCache/>
            </c:numRef>
          </c:yVal>
          <c:smooth val="0"/>
        </c:ser>
        <c:axId val="51351622"/>
        <c:axId val="59511415"/>
      </c:scatterChart>
      <c:valAx>
        <c:axId val="5135162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偽陽性率（1-特異度）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511415"/>
        <c:crosses val="autoZero"/>
        <c:crossBetween val="midCat"/>
        <c:dispUnits/>
        <c:majorUnit val="0.2"/>
        <c:minorUnit val="0.1"/>
      </c:valAx>
      <c:valAx>
        <c:axId val="5951141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感度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351622"/>
        <c:crosses val="autoZero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ROC曲線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'表1'!$G$2</c:f>
              <c:strCache>
                <c:ptCount val="1"/>
                <c:pt idx="0">
                  <c:v>感度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'表1'!$F$3:$F$22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'表1'!$G$3:$G$22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65840688"/>
        <c:axId val="55695281"/>
      </c:scatterChart>
      <c:valAx>
        <c:axId val="6584068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偽陽性率（1-特異度）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695281"/>
        <c:crosses val="autoZero"/>
        <c:crossBetween val="midCat"/>
        <c:dispUnits/>
        <c:majorUnit val="0.2"/>
        <c:minorUnit val="0.1"/>
      </c:valAx>
      <c:valAx>
        <c:axId val="5569528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感度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840688"/>
        <c:crosses val="autoZero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</xdr:row>
      <xdr:rowOff>257175</xdr:rowOff>
    </xdr:from>
    <xdr:to>
      <xdr:col>11</xdr:col>
      <xdr:colOff>200025</xdr:colOff>
      <xdr:row>14</xdr:row>
      <xdr:rowOff>361950</xdr:rowOff>
    </xdr:to>
    <xdr:graphicFrame>
      <xdr:nvGraphicFramePr>
        <xdr:cNvPr id="1" name="Chart 1"/>
        <xdr:cNvGraphicFramePr/>
      </xdr:nvGraphicFramePr>
      <xdr:xfrm>
        <a:off x="7553325" y="1400175"/>
        <a:ext cx="41814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790575</xdr:colOff>
      <xdr:row>5</xdr:row>
      <xdr:rowOff>152400</xdr:rowOff>
    </xdr:from>
    <xdr:to>
      <xdr:col>10</xdr:col>
      <xdr:colOff>933450</xdr:colOff>
      <xdr:row>13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8286750" y="2057400"/>
          <a:ext cx="3171825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</xdr:row>
      <xdr:rowOff>257175</xdr:rowOff>
    </xdr:from>
    <xdr:to>
      <xdr:col>11</xdr:col>
      <xdr:colOff>200025</xdr:colOff>
      <xdr:row>14</xdr:row>
      <xdr:rowOff>361950</xdr:rowOff>
    </xdr:to>
    <xdr:graphicFrame>
      <xdr:nvGraphicFramePr>
        <xdr:cNvPr id="1" name="Chart 1"/>
        <xdr:cNvGraphicFramePr/>
      </xdr:nvGraphicFramePr>
      <xdr:xfrm>
        <a:off x="8181975" y="1400175"/>
        <a:ext cx="41814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790575</xdr:colOff>
      <xdr:row>5</xdr:row>
      <xdr:rowOff>152400</xdr:rowOff>
    </xdr:from>
    <xdr:to>
      <xdr:col>10</xdr:col>
      <xdr:colOff>933450</xdr:colOff>
      <xdr:row>13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8915400" y="2057400"/>
          <a:ext cx="3171825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2">
      <selection activeCell="B14" sqref="B14"/>
    </sheetView>
  </sheetViews>
  <sheetFormatPr defaultColWidth="9.140625" defaultRowHeight="12.75"/>
  <cols>
    <col min="1" max="1" width="21.140625" style="3" customWidth="1"/>
    <col min="2" max="2" width="15.140625" style="3" customWidth="1"/>
    <col min="3" max="3" width="19.28125" style="3" customWidth="1"/>
    <col min="4" max="4" width="6.7109375" style="3" customWidth="1"/>
    <col min="5" max="5" width="15.140625" style="3" customWidth="1"/>
    <col min="6" max="6" width="19.8515625" style="3" customWidth="1"/>
    <col min="7" max="16384" width="15.140625" style="3" customWidth="1"/>
  </cols>
  <sheetData>
    <row r="1" spans="1:7" s="1" customFormat="1" ht="30">
      <c r="A1" s="4" t="s">
        <v>2</v>
      </c>
      <c r="D1" s="2"/>
      <c r="E1" s="2"/>
      <c r="F1" s="2"/>
      <c r="G1" s="2"/>
    </row>
    <row r="2" spans="1:7" s="1" customFormat="1" ht="30">
      <c r="A2" s="4" t="s">
        <v>0</v>
      </c>
      <c r="B2" s="4" t="s">
        <v>1</v>
      </c>
      <c r="C2" s="4" t="s">
        <v>3</v>
      </c>
      <c r="D2" s="2"/>
      <c r="E2" s="7" t="s">
        <v>6</v>
      </c>
      <c r="F2" s="7" t="s">
        <v>12</v>
      </c>
      <c r="G2" s="7" t="s">
        <v>7</v>
      </c>
    </row>
    <row r="3" spans="1:7" s="1" customFormat="1" ht="30">
      <c r="A3" s="1">
        <v>1</v>
      </c>
      <c r="B3" s="1">
        <v>20</v>
      </c>
      <c r="C3" s="4" t="s">
        <v>13</v>
      </c>
      <c r="D3" s="2"/>
      <c r="E3" s="2">
        <v>10</v>
      </c>
      <c r="F3" s="3">
        <f>1-COUNTIF($B$6:$B$12,"&lt;10")/7</f>
        <v>1</v>
      </c>
      <c r="G3" s="3">
        <f>COUNTIF($B$3:$B$5,"&gt;=10")/3</f>
        <v>1</v>
      </c>
    </row>
    <row r="4" spans="1:7" s="1" customFormat="1" ht="30">
      <c r="A4" s="1">
        <v>5</v>
      </c>
      <c r="B4" s="1">
        <v>22</v>
      </c>
      <c r="C4" s="4" t="s">
        <v>13</v>
      </c>
      <c r="D4" s="2"/>
      <c r="E4" s="2">
        <v>11</v>
      </c>
      <c r="F4" s="3">
        <f>1-COUNTIF($B$6:$B$12,"&lt;11")/7</f>
        <v>1</v>
      </c>
      <c r="G4" s="3">
        <f>COUNTIF($B$3:$B$5,"&gt;=11")/3</f>
        <v>1</v>
      </c>
    </row>
    <row r="5" spans="1:7" s="1" customFormat="1" ht="30">
      <c r="A5" s="9">
        <v>6</v>
      </c>
      <c r="B5" s="9">
        <v>28</v>
      </c>
      <c r="C5" s="11" t="s">
        <v>13</v>
      </c>
      <c r="D5" s="2"/>
      <c r="E5" s="2">
        <v>12</v>
      </c>
      <c r="F5" s="3">
        <f>1-COUNTIF($B$6:$B$12,"&lt;12")/7</f>
        <v>0.8571428571428572</v>
      </c>
      <c r="G5" s="3">
        <f>COUNTIF($B$3:$B$5,"&gt;=12")/3</f>
        <v>1</v>
      </c>
    </row>
    <row r="6" spans="1:7" s="1" customFormat="1" ht="30">
      <c r="A6" s="1">
        <v>2</v>
      </c>
      <c r="B6" s="1">
        <v>13</v>
      </c>
      <c r="C6" s="4" t="s">
        <v>5</v>
      </c>
      <c r="D6" s="2"/>
      <c r="E6" s="2">
        <v>13</v>
      </c>
      <c r="F6" s="3">
        <f>1-COUNTIF($B$6:$B$12,"&lt;13")/7</f>
        <v>0.8571428571428572</v>
      </c>
      <c r="G6" s="3">
        <f>COUNTIF($B$3:$B$5,"&gt;=13")/3</f>
        <v>1</v>
      </c>
    </row>
    <row r="7" spans="1:7" s="1" customFormat="1" ht="30">
      <c r="A7" s="1">
        <v>3</v>
      </c>
      <c r="B7" s="1">
        <v>19</v>
      </c>
      <c r="C7" s="4" t="s">
        <v>5</v>
      </c>
      <c r="D7" s="2"/>
      <c r="E7" s="2">
        <v>14</v>
      </c>
      <c r="F7" s="3">
        <f>1-COUNTIF($B$6:$B$12,"&lt;14")/7</f>
        <v>0.7142857142857143</v>
      </c>
      <c r="G7" s="3">
        <f>COUNTIF($B$3:$B$5,"&gt;=14")/3</f>
        <v>1</v>
      </c>
    </row>
    <row r="8" spans="1:7" ht="30">
      <c r="A8" s="8">
        <v>4</v>
      </c>
      <c r="B8" s="8">
        <v>21</v>
      </c>
      <c r="C8" s="10" t="s">
        <v>5</v>
      </c>
      <c r="E8" s="3">
        <v>15</v>
      </c>
      <c r="F8" s="3">
        <f>1-COUNTIF($B$6:$B$12,"&lt;15")/7</f>
        <v>0.7142857142857143</v>
      </c>
      <c r="G8" s="3">
        <f>COUNTIF($B$3:$B$5,"&gt;=15")/3</f>
        <v>1</v>
      </c>
    </row>
    <row r="9" spans="1:8" ht="30">
      <c r="A9" s="3">
        <v>7</v>
      </c>
      <c r="B9" s="5">
        <v>11</v>
      </c>
      <c r="C9" s="4" t="s">
        <v>5</v>
      </c>
      <c r="D9" s="5"/>
      <c r="E9" s="5">
        <v>16</v>
      </c>
      <c r="F9" s="3">
        <f>1-COUNTIF($B$6:$B$12,"&lt;16")/7</f>
        <v>0.7142857142857143</v>
      </c>
      <c r="G9" s="3">
        <f>COUNTIF($B$3:$B$5,"&gt;=16")/3</f>
        <v>1</v>
      </c>
      <c r="H9" s="5"/>
    </row>
    <row r="10" spans="1:8" ht="30">
      <c r="A10" s="3">
        <v>8</v>
      </c>
      <c r="B10" s="5">
        <v>25</v>
      </c>
      <c r="C10" s="4" t="s">
        <v>5</v>
      </c>
      <c r="D10" s="5"/>
      <c r="E10" s="5">
        <v>17</v>
      </c>
      <c r="F10" s="3">
        <f>1-COUNTIF($B$6:$B$12,"&lt;17")/7</f>
        <v>0.5714285714285714</v>
      </c>
      <c r="G10" s="3">
        <f>COUNTIF($B$3:$B$5,"&gt;=17")/3</f>
        <v>1</v>
      </c>
      <c r="H10" s="5"/>
    </row>
    <row r="11" spans="1:8" ht="30">
      <c r="A11" s="3">
        <v>9</v>
      </c>
      <c r="B11" s="5">
        <v>16</v>
      </c>
      <c r="C11" s="4" t="s">
        <v>5</v>
      </c>
      <c r="D11" s="5"/>
      <c r="E11" s="5">
        <v>18</v>
      </c>
      <c r="F11" s="3">
        <f>1-COUNTIF($B$6:$B$12,"&lt;18")/7</f>
        <v>0.5714285714285714</v>
      </c>
      <c r="G11" s="3">
        <f>COUNTIF($B$3:$B$5,"&gt;=18")/3</f>
        <v>1</v>
      </c>
      <c r="H11" s="5"/>
    </row>
    <row r="12" spans="1:8" ht="30">
      <c r="A12" s="3">
        <v>10</v>
      </c>
      <c r="B12" s="5">
        <v>19</v>
      </c>
      <c r="C12" s="4" t="s">
        <v>5</v>
      </c>
      <c r="D12" s="5"/>
      <c r="E12" s="5">
        <v>19</v>
      </c>
      <c r="F12" s="3">
        <f>1-COUNTIF($B$6:$B$12,"&lt;19")/7</f>
        <v>0.5714285714285714</v>
      </c>
      <c r="G12" s="3">
        <f>COUNTIF($B$3:$B$5,"&gt;=19")/3</f>
        <v>1</v>
      </c>
      <c r="H12" s="5"/>
    </row>
    <row r="13" spans="5:7" ht="30">
      <c r="E13" s="3">
        <v>20</v>
      </c>
      <c r="F13" s="3">
        <f>1-COUNTIF($B$6:$B$12,"&lt;20")/7</f>
        <v>0.2857142857142857</v>
      </c>
      <c r="G13" s="3">
        <f>COUNTIF($B$3:$B$5,"&gt;=20")/3</f>
        <v>1</v>
      </c>
    </row>
    <row r="14" spans="5:7" ht="30">
      <c r="E14" s="3">
        <v>21</v>
      </c>
      <c r="F14" s="3">
        <f>1-COUNTIF($B$6:$B$12,"&lt;21")/7</f>
        <v>0.2857142857142857</v>
      </c>
      <c r="G14" s="3">
        <f>COUNTIF($B$3:$B$5,"&gt;=21")/3</f>
        <v>0.6666666666666666</v>
      </c>
    </row>
    <row r="15" spans="2:7" ht="30">
      <c r="B15" s="6" t="s">
        <v>9</v>
      </c>
      <c r="E15" s="3">
        <v>22</v>
      </c>
      <c r="F15" s="3">
        <f>1-COUNTIF($B$6:$B$12,"&lt;22")/7</f>
        <v>0.1428571428571429</v>
      </c>
      <c r="G15" s="3">
        <f>COUNTIF($B$3:$B$5,"&gt;=22")/3</f>
        <v>0.6666666666666666</v>
      </c>
    </row>
    <row r="16" spans="2:7" ht="30">
      <c r="B16" s="6" t="s">
        <v>4</v>
      </c>
      <c r="C16" s="6" t="s">
        <v>5</v>
      </c>
      <c r="E16" s="3">
        <v>23</v>
      </c>
      <c r="F16" s="3">
        <f>1-COUNTIF($B$6:$B$12,"&lt;23")/7</f>
        <v>0.1428571428571429</v>
      </c>
      <c r="G16" s="3">
        <f>COUNTIF($B$3:$B$5,"&gt;=23")/3</f>
        <v>0.3333333333333333</v>
      </c>
    </row>
    <row r="17" spans="1:7" ht="30">
      <c r="A17" s="6" t="s">
        <v>10</v>
      </c>
      <c r="B17" s="3">
        <f>COUNTIF($B$3:$B$5,"&gt;=18")</f>
        <v>3</v>
      </c>
      <c r="C17" s="3">
        <f>COUNTIF($B$6:$B$12,"&gt;=18")</f>
        <v>4</v>
      </c>
      <c r="E17" s="3">
        <v>24</v>
      </c>
      <c r="F17" s="3">
        <f>1-COUNTIF($B$6:$B$12,"&lt;24")/7</f>
        <v>0.1428571428571429</v>
      </c>
      <c r="G17" s="3">
        <f>COUNTIF($B$3:$B$5,"&gt;=24")/3</f>
        <v>0.3333333333333333</v>
      </c>
    </row>
    <row r="18" spans="1:7" ht="30">
      <c r="A18" s="6" t="s">
        <v>11</v>
      </c>
      <c r="B18" s="3">
        <f>COUNTIF($B$3:$B$5,"&lt;18")</f>
        <v>0</v>
      </c>
      <c r="C18" s="3">
        <f>COUNTIF($B$6:$B$12,"&lt;18")</f>
        <v>3</v>
      </c>
      <c r="E18" s="3">
        <v>25</v>
      </c>
      <c r="F18" s="3">
        <f>1-COUNTIF($B$6:$B$12,"&lt;25")/7</f>
        <v>0.1428571428571429</v>
      </c>
      <c r="G18" s="3">
        <f>COUNTIF($B$3:$B$5,"&gt;=25")/3</f>
        <v>0.3333333333333333</v>
      </c>
    </row>
    <row r="19" spans="1:7" ht="30">
      <c r="A19" s="6" t="s">
        <v>7</v>
      </c>
      <c r="B19" s="3">
        <f>B17/3</f>
        <v>1</v>
      </c>
      <c r="E19" s="3">
        <v>26</v>
      </c>
      <c r="F19" s="3">
        <f>1-COUNTIF($B$6:$B$12,"&lt;26")/7</f>
        <v>0</v>
      </c>
      <c r="G19" s="3">
        <f>COUNTIF($B$3:$B$5,"&gt;=26")/3</f>
        <v>0.3333333333333333</v>
      </c>
    </row>
    <row r="20" spans="1:7" ht="30">
      <c r="A20" s="6" t="s">
        <v>8</v>
      </c>
      <c r="B20" s="3">
        <f>C18/7</f>
        <v>0.42857142857142855</v>
      </c>
      <c r="E20" s="3">
        <v>27</v>
      </c>
      <c r="F20" s="3">
        <f>1-COUNTIF($B$6:$B$12,"&lt;27")/7</f>
        <v>0</v>
      </c>
      <c r="G20" s="3">
        <f>COUNTIF($B$3:$B$5,"&gt;=27")/3</f>
        <v>0.3333333333333333</v>
      </c>
    </row>
    <row r="21" spans="1:7" ht="30">
      <c r="A21" s="6" t="s">
        <v>12</v>
      </c>
      <c r="B21" s="3">
        <f>1-B20</f>
        <v>0.5714285714285714</v>
      </c>
      <c r="E21" s="3">
        <v>28</v>
      </c>
      <c r="F21" s="3">
        <f>1-COUNTIF($B$6:$B$12,"&lt;28")/7</f>
        <v>0</v>
      </c>
      <c r="G21" s="3">
        <f>COUNTIF($B$3:$B$5,"&gt;=28")/3</f>
        <v>0.3333333333333333</v>
      </c>
    </row>
    <row r="22" spans="5:7" ht="30">
      <c r="E22" s="3">
        <v>29</v>
      </c>
      <c r="F22" s="3">
        <f>1-COUNTIF($B$6:$B$12,"&lt;29")/7</f>
        <v>0</v>
      </c>
      <c r="G22" s="3">
        <f>COUNTIF($B$3:$B$5,"&gt;=29")/3</f>
        <v>0</v>
      </c>
    </row>
  </sheetData>
  <printOptions/>
  <pageMargins left="0.7875" right="0.7875" top="0.7875" bottom="0.7875" header="0.09861111111111112" footer="0.09861111111111112"/>
  <pageSetup cellComments="asDisplayed" firstPageNumber="1" useFirstPageNumber="1" fitToHeight="0" horizontalDpi="300" verticalDpi="300" orientation="portrait" paperSize="9" r:id="rId2"/>
  <headerFooter alignWithMargins="0">
    <oddHeader>&amp;C&amp;A</oddHeader>
    <oddFooter>&amp;Cページ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2">
      <selection activeCell="B3" sqref="B3"/>
    </sheetView>
  </sheetViews>
  <sheetFormatPr defaultColWidth="9.140625" defaultRowHeight="12.75"/>
  <cols>
    <col min="1" max="1" width="21.140625" style="3" customWidth="1"/>
    <col min="2" max="2" width="15.140625" style="3" customWidth="1"/>
    <col min="3" max="3" width="19.28125" style="3" customWidth="1"/>
    <col min="4" max="4" width="16.140625" style="3" customWidth="1"/>
    <col min="5" max="5" width="15.140625" style="3" customWidth="1"/>
    <col min="6" max="6" width="19.8515625" style="3" customWidth="1"/>
    <col min="7" max="16384" width="15.140625" style="3" customWidth="1"/>
  </cols>
  <sheetData>
    <row r="1" spans="1:7" s="1" customFormat="1" ht="30">
      <c r="A1" s="4" t="s">
        <v>2</v>
      </c>
      <c r="D1" s="2"/>
      <c r="E1" s="2"/>
      <c r="F1" s="2"/>
      <c r="G1" s="2"/>
    </row>
    <row r="2" spans="1:7" s="1" customFormat="1" ht="30">
      <c r="A2" s="4" t="s">
        <v>0</v>
      </c>
      <c r="B2" s="4" t="s">
        <v>1</v>
      </c>
      <c r="C2" s="4" t="s">
        <v>3</v>
      </c>
      <c r="D2" s="2"/>
      <c r="E2" s="7" t="s">
        <v>6</v>
      </c>
      <c r="F2" s="7" t="s">
        <v>12</v>
      </c>
      <c r="G2" s="7" t="s">
        <v>7</v>
      </c>
    </row>
    <row r="3" spans="1:7" s="1" customFormat="1" ht="30">
      <c r="A3" s="1">
        <v>1</v>
      </c>
      <c r="B3" s="1">
        <v>14</v>
      </c>
      <c r="C3" s="4" t="s">
        <v>4</v>
      </c>
      <c r="D3" s="2"/>
      <c r="E3" s="2">
        <v>10</v>
      </c>
      <c r="F3" s="3">
        <f>1-COUNTIF($B$6:$B$12,"&lt;10")/7</f>
        <v>1</v>
      </c>
      <c r="G3" s="3">
        <f>COUNTIF($B$3:$B$5,"&gt;=10")/3</f>
        <v>1</v>
      </c>
    </row>
    <row r="4" spans="1:7" s="1" customFormat="1" ht="30">
      <c r="A4" s="1">
        <v>5</v>
      </c>
      <c r="B4" s="1">
        <v>27</v>
      </c>
      <c r="C4" s="4" t="s">
        <v>4</v>
      </c>
      <c r="D4" s="2"/>
      <c r="E4" s="2">
        <v>11</v>
      </c>
      <c r="F4" s="3">
        <f>1-COUNTIF($B$6:$B$12,"&lt;11")/7</f>
        <v>1</v>
      </c>
      <c r="G4" s="3">
        <f>COUNTIF($B$3:$B$5,"&gt;=11")/3</f>
        <v>1</v>
      </c>
    </row>
    <row r="5" spans="1:7" s="1" customFormat="1" ht="30">
      <c r="A5" s="9">
        <v>6</v>
      </c>
      <c r="B5" s="9">
        <v>28</v>
      </c>
      <c r="C5" s="11" t="s">
        <v>4</v>
      </c>
      <c r="D5" s="2"/>
      <c r="E5" s="2">
        <v>12</v>
      </c>
      <c r="F5" s="3">
        <f>1-COUNTIF($B$6:$B$12,"&lt;12")/7</f>
        <v>0.8571428571428572</v>
      </c>
      <c r="G5" s="3">
        <f>COUNTIF($B$3:$B$5,"&gt;=12")/3</f>
        <v>1</v>
      </c>
    </row>
    <row r="6" spans="1:7" s="1" customFormat="1" ht="30">
      <c r="A6" s="1">
        <v>2</v>
      </c>
      <c r="B6" s="1">
        <v>15</v>
      </c>
      <c r="C6" s="4" t="s">
        <v>5</v>
      </c>
      <c r="D6" s="2"/>
      <c r="E6" s="2">
        <v>13</v>
      </c>
      <c r="F6" s="3">
        <f>1-COUNTIF($B$6:$B$12,"&lt;13")/7</f>
        <v>0.7142857142857143</v>
      </c>
      <c r="G6" s="3">
        <f>COUNTIF($B$3:$B$5,"&gt;=13")/3</f>
        <v>1</v>
      </c>
    </row>
    <row r="7" spans="1:7" s="1" customFormat="1" ht="30">
      <c r="A7" s="1">
        <v>3</v>
      </c>
      <c r="B7" s="1">
        <v>18</v>
      </c>
      <c r="C7" s="4" t="s">
        <v>5</v>
      </c>
      <c r="D7" s="2"/>
      <c r="E7" s="2">
        <v>14</v>
      </c>
      <c r="F7" s="3">
        <f>1-COUNTIF($B$6:$B$12,"&lt;14")/7</f>
        <v>0.7142857142857143</v>
      </c>
      <c r="G7" s="3">
        <f>COUNTIF($B$3:$B$5,"&gt;=14")/3</f>
        <v>1</v>
      </c>
    </row>
    <row r="8" spans="1:7" ht="30">
      <c r="A8" s="8">
        <v>4</v>
      </c>
      <c r="B8" s="8">
        <v>22</v>
      </c>
      <c r="C8" s="10" t="s">
        <v>5</v>
      </c>
      <c r="E8" s="3">
        <v>15</v>
      </c>
      <c r="F8" s="3">
        <f>1-COUNTIF($B$6:$B$12,"&lt;15")/7</f>
        <v>0.7142857142857143</v>
      </c>
      <c r="G8" s="3">
        <f>COUNTIF($B$3:$B$5,"&gt;=15")/3</f>
        <v>0.6666666666666666</v>
      </c>
    </row>
    <row r="9" spans="1:8" ht="30">
      <c r="A9" s="3">
        <v>7</v>
      </c>
      <c r="B9" s="5">
        <v>12</v>
      </c>
      <c r="C9" s="4" t="s">
        <v>5</v>
      </c>
      <c r="D9" s="5"/>
      <c r="E9" s="5">
        <v>16</v>
      </c>
      <c r="F9" s="3">
        <f>1-COUNTIF($B$6:$B$12,"&lt;16")/7</f>
        <v>0.5714285714285714</v>
      </c>
      <c r="G9" s="3">
        <f>COUNTIF($B$3:$B$5,"&gt;=16")/3</f>
        <v>0.6666666666666666</v>
      </c>
      <c r="H9" s="5"/>
    </row>
    <row r="10" spans="1:8" ht="30">
      <c r="A10" s="3">
        <v>8</v>
      </c>
      <c r="B10" s="5">
        <v>11</v>
      </c>
      <c r="C10" s="4" t="s">
        <v>5</v>
      </c>
      <c r="D10" s="5"/>
      <c r="E10" s="5">
        <v>17</v>
      </c>
      <c r="F10" s="3">
        <f>1-COUNTIF($B$6:$B$12,"&lt;17")/7</f>
        <v>0.4285714285714286</v>
      </c>
      <c r="G10" s="3">
        <f>COUNTIF($B$3:$B$5,"&gt;=17")/3</f>
        <v>0.6666666666666666</v>
      </c>
      <c r="H10" s="5"/>
    </row>
    <row r="11" spans="1:8" ht="30">
      <c r="A11" s="3">
        <v>9</v>
      </c>
      <c r="B11" s="5">
        <v>16</v>
      </c>
      <c r="C11" s="4" t="s">
        <v>5</v>
      </c>
      <c r="D11" s="5"/>
      <c r="E11" s="5">
        <v>18</v>
      </c>
      <c r="F11" s="3">
        <f>1-COUNTIF($B$6:$B$12,"&lt;18")/7</f>
        <v>0.4285714285714286</v>
      </c>
      <c r="G11" s="3">
        <f>COUNTIF($B$3:$B$5,"&gt;=18")/3</f>
        <v>0.6666666666666666</v>
      </c>
      <c r="H11" s="5"/>
    </row>
    <row r="12" spans="1:8" ht="30">
      <c r="A12" s="3">
        <v>10</v>
      </c>
      <c r="B12" s="5">
        <v>19</v>
      </c>
      <c r="C12" s="4" t="s">
        <v>5</v>
      </c>
      <c r="D12" s="5"/>
      <c r="E12" s="5">
        <v>19</v>
      </c>
      <c r="F12" s="3">
        <f>1-COUNTIF($B$6:$B$12,"&lt;19")/7</f>
        <v>0.2857142857142857</v>
      </c>
      <c r="G12" s="3">
        <f>COUNTIF($B$3:$B$5,"&gt;=19")/3</f>
        <v>0.6666666666666666</v>
      </c>
      <c r="H12" s="5"/>
    </row>
    <row r="13" spans="5:7" ht="30">
      <c r="E13" s="3">
        <v>20</v>
      </c>
      <c r="F13" s="3">
        <f>1-COUNTIF($B$6:$B$12,"&lt;20")/7</f>
        <v>0.1428571428571429</v>
      </c>
      <c r="G13" s="3">
        <f>COUNTIF($B$3:$B$5,"&gt;=20")/3</f>
        <v>0.6666666666666666</v>
      </c>
    </row>
    <row r="14" spans="5:7" ht="30">
      <c r="E14" s="3">
        <v>21</v>
      </c>
      <c r="F14" s="3">
        <f>1-COUNTIF($B$6:$B$12,"&lt;21")/7</f>
        <v>0.1428571428571429</v>
      </c>
      <c r="G14" s="3">
        <f>COUNTIF($B$3:$B$5,"&gt;=21")/3</f>
        <v>0.6666666666666666</v>
      </c>
    </row>
    <row r="15" spans="2:7" ht="30">
      <c r="B15" s="6" t="s">
        <v>9</v>
      </c>
      <c r="E15" s="3">
        <v>22</v>
      </c>
      <c r="F15" s="3">
        <f>1-COUNTIF($B$6:$B$12,"&lt;22")/7</f>
        <v>0.1428571428571429</v>
      </c>
      <c r="G15" s="3">
        <f>COUNTIF($B$3:$B$5,"&gt;=22")/3</f>
        <v>0.6666666666666666</v>
      </c>
    </row>
    <row r="16" spans="2:7" ht="30">
      <c r="B16" s="6" t="s">
        <v>4</v>
      </c>
      <c r="C16" s="6" t="s">
        <v>5</v>
      </c>
      <c r="E16" s="3">
        <v>23</v>
      </c>
      <c r="F16" s="3">
        <f>1-COUNTIF($B$6:$B$12,"&lt;23")/7</f>
        <v>0</v>
      </c>
      <c r="G16" s="3">
        <f>COUNTIF($B$3:$B$5,"&gt;=23")/3</f>
        <v>0.6666666666666666</v>
      </c>
    </row>
    <row r="17" spans="1:7" ht="30">
      <c r="A17" s="6" t="s">
        <v>10</v>
      </c>
      <c r="B17" s="3">
        <f>COUNTIF($B$3:$B$5,"&gt;=18")</f>
        <v>2</v>
      </c>
      <c r="C17" s="3">
        <f>COUNTIF($B$6:$B$12,"&gt;=18")</f>
        <v>3</v>
      </c>
      <c r="E17" s="3">
        <v>24</v>
      </c>
      <c r="F17" s="3">
        <f>1-COUNTIF($B$6:$B$12,"&lt;24")/7</f>
        <v>0</v>
      </c>
      <c r="G17" s="3">
        <f>COUNTIF($B$3:$B$5,"&gt;=24")/3</f>
        <v>0.6666666666666666</v>
      </c>
    </row>
    <row r="18" spans="1:7" ht="30">
      <c r="A18" s="6" t="s">
        <v>11</v>
      </c>
      <c r="B18" s="3">
        <f>COUNTIF($B$3:$B$5,"&lt;18")</f>
        <v>1</v>
      </c>
      <c r="C18" s="3">
        <f>COUNTIF($B$6:$B$12,"&lt;18")</f>
        <v>4</v>
      </c>
      <c r="E18" s="3">
        <v>25</v>
      </c>
      <c r="F18" s="3">
        <f>1-COUNTIF($B$6:$B$12,"&lt;25")/7</f>
        <v>0</v>
      </c>
      <c r="G18" s="3">
        <f>COUNTIF($B$3:$B$5,"&gt;=25")/3</f>
        <v>0.6666666666666666</v>
      </c>
    </row>
    <row r="19" spans="1:7" ht="30">
      <c r="A19" s="6" t="s">
        <v>7</v>
      </c>
      <c r="B19" s="3">
        <f>B17/3</f>
        <v>0.6666666666666666</v>
      </c>
      <c r="E19" s="3">
        <v>26</v>
      </c>
      <c r="F19" s="3">
        <f>1-COUNTIF($B$6:$B$12,"&lt;26")/7</f>
        <v>0</v>
      </c>
      <c r="G19" s="3">
        <f>COUNTIF($B$3:$B$5,"&gt;=26")/3</f>
        <v>0.6666666666666666</v>
      </c>
    </row>
    <row r="20" spans="1:7" ht="30">
      <c r="A20" s="6" t="s">
        <v>8</v>
      </c>
      <c r="B20" s="3">
        <f>C18/7</f>
        <v>0.5714285714285714</v>
      </c>
      <c r="E20" s="3">
        <v>27</v>
      </c>
      <c r="F20" s="3">
        <f>1-COUNTIF($B$6:$B$12,"&lt;27")/7</f>
        <v>0</v>
      </c>
      <c r="G20" s="3">
        <f>COUNTIF($B$3:$B$5,"&gt;=27")/3</f>
        <v>0.6666666666666666</v>
      </c>
    </row>
    <row r="21" spans="1:7" ht="30">
      <c r="A21" s="6" t="s">
        <v>12</v>
      </c>
      <c r="B21" s="3">
        <f>1-B20</f>
        <v>0.4285714285714286</v>
      </c>
      <c r="E21" s="3">
        <v>28</v>
      </c>
      <c r="F21" s="3">
        <f>1-COUNTIF($B$6:$B$12,"&lt;28")/7</f>
        <v>0</v>
      </c>
      <c r="G21" s="3">
        <f>COUNTIF($B$3:$B$5,"&gt;=28")/3</f>
        <v>0.3333333333333333</v>
      </c>
    </row>
    <row r="22" spans="5:7" ht="30">
      <c r="E22" s="3">
        <v>29</v>
      </c>
      <c r="F22" s="3">
        <f>1-COUNTIF($B$6:$B$12,"&lt;29")/7</f>
        <v>0</v>
      </c>
      <c r="G22" s="3">
        <f>COUNTIF($B$3:$B$5,"&gt;=29")/3</f>
        <v>0</v>
      </c>
    </row>
  </sheetData>
  <printOptions/>
  <pageMargins left="0.7875" right="0.7875" top="0.7875" bottom="0.7875" header="0.09861111111111112" footer="0.09861111111111112"/>
  <pageSetup cellComments="asDisplayed" firstPageNumber="1" useFirstPageNumber="1" fitToHeight="0" horizontalDpi="300" verticalDpi="300" orientation="portrait" paperSize="9" r:id="rId2"/>
  <headerFooter alignWithMargins="0">
    <oddHeader>&amp;C&amp;A</oddHeader>
    <oddFooter>&amp;Cページ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7875" right="0.7875" top="0.7875" bottom="0.7875" header="0.09861111111111112" footer="0.09861111111111112"/>
  <pageSetup cellComments="asDisplayed" fitToHeight="0" horizontalDpi="300" verticalDpi="300" orientation="portrait" paperSize="9"/>
  <headerFooter alignWithMargins="0">
    <oddHeader>&amp;C&amp;A</oddHeader>
    <oddFooter>&amp;Cページ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7875" right="0.7875" top="0.7875" bottom="0.7875" header="0.09861111111111112" footer="0.09861111111111112"/>
  <pageSetup cellComments="asDisplayed" fitToHeight="0" horizontalDpi="300" verticalDpi="300" orientation="portrait" paperSize="9"/>
  <headerFooter alignWithMargins="0">
    <oddHeader>&amp;C&amp;A</oddHeader>
    <oddFooter>&amp;Cページ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Minato NAKAZAWA</dc:creator>
  <cp:keywords/>
  <dc:description/>
  <cp:lastModifiedBy>minato_nakazawa</cp:lastModifiedBy>
  <cp:lastPrinted>1601-01-01T00:01:42Z</cp:lastPrinted>
  <dcterms:created xsi:type="dcterms:W3CDTF">2003-04-23T02:33:53Z</dcterms:created>
  <dcterms:modified xsi:type="dcterms:W3CDTF">2006-05-01T09:04:01Z</dcterms:modified>
  <cp:category/>
  <cp:version/>
  <cp:contentType/>
  <cp:contentStatus/>
  <cp:revision>3</cp:revision>
</cp:coreProperties>
</file>